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<sst xmlns="http://schemas.openxmlformats.org/spreadsheetml/2006/main" count="25" uniqueCount="14">
  <si>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ボーレート</t>
  </si>
  <si>
    <t>周波数[MHz]</t>
  </si>
  <si>
    <t>カウント(1/2)</t>
  </si>
  <si>
    <t>カウント</t>
  </si>
  <si>
    <t>上限</t>
  </si>
  <si>
    <t>下限</t>
  </si>
  <si>
    <t>RL78受信許容誤差(Parity有り時) (注:自分のボーレート誤差0の場合)</t>
  </si>
  <si>
    <t>RL78受信許容誤差(Parity無し時) (注:自分のボーレート誤差0の場合)</t>
  </si>
  <si>
    <t>Parity無し</t>
  </si>
  <si>
    <t>parity有り</t>
  </si>
  <si>
    <t>RL78の受信可能ボーレート範囲</t>
  </si>
  <si>
    <t>送信誤差</t>
  </si>
  <si>
    <t>Parity無し時</t>
  </si>
  <si>
    <t>parity有り時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</si>
</sst>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1" xfId="15" applyNumberFormat="1" applyBorder="1" applyAlignment="1">
      <alignment vertical="center"/>
    </xf>
    <xf numFmtId="38" fontId="0" fillId="0" borderId="1" xfId="16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0" fontId="0" fillId="0" borderId="0" xfId="15" applyNumberFormat="1" applyAlignment="1">
      <alignment vertical="center"/>
    </xf>
    <xf numFmtId="10" fontId="0" fillId="0" borderId="2" xfId="15" applyNumberFormat="1" applyBorder="1" applyAlignment="1">
      <alignment vertical="center"/>
    </xf>
    <xf numFmtId="10" fontId="0" fillId="0" borderId="3" xfId="15" applyNumberFormat="1" applyBorder="1" applyAlignment="1">
      <alignment vertical="center"/>
    </xf>
    <xf numFmtId="10" fontId="0" fillId="0" borderId="0" xfId="15" applyNumberFormat="1" applyAlignment="1">
      <alignment horizontal="right" vertical="center"/>
    </xf>
    <xf numFmtId="10" fontId="0" fillId="0" borderId="3" xfId="15" applyNumberFormat="1" applyBorder="1" applyAlignment="1">
      <alignment horizontal="right" vertical="center"/>
    </xf>
    <xf numFmtId="10" fontId="0" fillId="0" borderId="1" xfId="15" applyNumberFormat="1" applyBorder="1" applyAlignment="1">
      <alignment horizontal="right" vertical="center"/>
    </xf>
    <xf numFmtId="10" fontId="0" fillId="0" borderId="0" xfId="15" applyNumberFormat="1" applyFont="1" applyAlignment="1">
      <alignment horizontal="left" vertical="center"/>
    </xf>
    <xf numFmtId="10" fontId="0" fillId="0" borderId="2" xfId="15" applyNumberFormat="1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G2" sqref="G2"/>
    </sheetView>
  </sheetViews>
  <sheetFormatPr defaultColWidth="9.00390625" defaultRowHeight="13.5"/>
  <cols>
    <col min="1" max="1" width="12.125" style="2" customWidth="1"/>
    <col min="2" max="2" width="9.875" style="0" hidden="1" customWidth="1"/>
    <col min="3" max="3" width="9.75390625" style="0" hidden="1" customWidth="1"/>
    <col min="4" max="4" width="9.00390625" style="1" hidden="1" customWidth="1"/>
    <col min="5" max="5" width="8.875" style="1" hidden="1" customWidth="1"/>
    <col min="6" max="6" width="10.25390625" style="1" hidden="1" customWidth="1"/>
    <col min="7" max="7" width="11.875" style="3" customWidth="1"/>
    <col min="9" max="9" width="3.375" style="0" customWidth="1"/>
    <col min="10" max="10" width="7.375" style="0" hidden="1" customWidth="1"/>
    <col min="11" max="11" width="7.50390625" style="0" hidden="1" customWidth="1"/>
    <col min="12" max="13" width="8.50390625" style="0" hidden="1" customWidth="1"/>
    <col min="14" max="14" width="3.00390625" style="0" hidden="1" customWidth="1"/>
    <col min="15" max="15" width="7.375" style="18" customWidth="1"/>
    <col min="16" max="16" width="7.00390625" style="18" customWidth="1"/>
    <col min="17" max="17" width="7.125" style="15" customWidth="1"/>
    <col min="18" max="18" width="7.25390625" style="15" customWidth="1"/>
    <col min="19" max="19" width="4.50390625" style="0" customWidth="1"/>
    <col min="20" max="20" width="6.375" style="0" hidden="1" customWidth="1"/>
    <col min="21" max="21" width="6.25390625" style="0" hidden="1" customWidth="1"/>
    <col min="22" max="22" width="7.375" style="0" hidden="1" customWidth="1"/>
  </cols>
  <sheetData>
    <row r="1" spans="1:15" ht="13.5">
      <c r="A1" s="14" t="s">
        <v>1</v>
      </c>
      <c r="G1" s="4">
        <v>12</v>
      </c>
      <c r="O1" s="21" t="s">
        <v>10</v>
      </c>
    </row>
    <row r="2" spans="7:20" ht="13.5">
      <c r="G2"/>
      <c r="J2" s="16" t="s">
        <v>8</v>
      </c>
      <c r="K2" s="17"/>
      <c r="L2" s="16" t="s">
        <v>9</v>
      </c>
      <c r="M2" s="17"/>
      <c r="O2" s="22" t="s">
        <v>12</v>
      </c>
      <c r="P2" s="19"/>
      <c r="Q2" s="22" t="s">
        <v>13</v>
      </c>
      <c r="R2" s="17"/>
      <c r="T2" t="s">
        <v>6</v>
      </c>
    </row>
    <row r="3" spans="1:22" ht="13.5">
      <c r="A3" s="5" t="s">
        <v>0</v>
      </c>
      <c r="B3" s="6"/>
      <c r="C3" s="6"/>
      <c r="D3" s="7"/>
      <c r="E3" s="7"/>
      <c r="F3" s="7"/>
      <c r="G3" s="6" t="s">
        <v>2</v>
      </c>
      <c r="H3" s="23" t="s">
        <v>11</v>
      </c>
      <c r="J3" s="8" t="s">
        <v>5</v>
      </c>
      <c r="K3" s="8" t="s">
        <v>4</v>
      </c>
      <c r="L3" s="8" t="s">
        <v>5</v>
      </c>
      <c r="M3" s="8" t="s">
        <v>4</v>
      </c>
      <c r="O3" s="20" t="s">
        <v>5</v>
      </c>
      <c r="P3" s="20" t="s">
        <v>4</v>
      </c>
      <c r="Q3" s="8" t="s">
        <v>5</v>
      </c>
      <c r="R3" s="8" t="s">
        <v>4</v>
      </c>
      <c r="T3" s="6" t="s">
        <v>3</v>
      </c>
      <c r="U3" s="6" t="s">
        <v>4</v>
      </c>
      <c r="V3" s="6" t="s">
        <v>5</v>
      </c>
    </row>
    <row r="4" spans="1:22" ht="13.5">
      <c r="A4" s="5">
        <v>300</v>
      </c>
      <c r="B4" s="6">
        <f aca="true" t="shared" si="0" ref="B4:B29">INT(G$1*1000000/2/A4)</f>
        <v>20000</v>
      </c>
      <c r="C4" s="6">
        <f>B4+1</f>
        <v>20001</v>
      </c>
      <c r="D4" s="7">
        <f aca="true" t="shared" si="1" ref="D4:D13">(G$1*1000000/B4/2-$A4)/$A4</f>
        <v>0</v>
      </c>
      <c r="E4" s="7">
        <f>(G$1*1000000/C4/2-$A4)/$A4</f>
        <v>-4.999750012492162E-05</v>
      </c>
      <c r="F4" s="8"/>
      <c r="G4" s="9">
        <f>IF(ABS(D4)&lt;=ABS(E4),B4,C4)</f>
        <v>20000</v>
      </c>
      <c r="H4" s="8">
        <f>IF(ABS(D4)&lt;ABS(E4),D4,E4)</f>
        <v>0</v>
      </c>
      <c r="I4" s="2"/>
      <c r="J4" s="8">
        <f>IF(OR($G4&lt;3,$G4&gt;128),0.99,(1-1/10)/(1-1/20-1/10/$G4)-1+$H4)</f>
        <v>0.99</v>
      </c>
      <c r="K4" s="8">
        <f>IF(OR($G4&lt;3,$G4&gt;128),-0.99,1/(1-1/20+1/10/$G4)-1+$H4)</f>
        <v>-0.99</v>
      </c>
      <c r="L4" s="8">
        <f>IF(OR($G4&lt;3,$G4&gt;128),0.99,(1-1/11)/(1-1/22-1/11/$G4)-1+$H4)</f>
        <v>0.99</v>
      </c>
      <c r="M4" s="8">
        <f>IF(OR($G4&lt;3,$G4&gt;128),-0.99,1/(1-1/22+1/11/$G4)-1+$H4)</f>
        <v>-0.99</v>
      </c>
      <c r="N4" s="2"/>
      <c r="O4" s="20" t="str">
        <f>IF(AND(J4&lt;0,K4&gt;0),J4,"x")</f>
        <v>x</v>
      </c>
      <c r="P4" s="20" t="str">
        <f>IF(AND(J4&lt;0,K4&gt;0),K4,"x")</f>
        <v>x</v>
      </c>
      <c r="Q4" s="20" t="str">
        <f>IF(AND(L4&lt;0,M4&gt;0),L4,"x")</f>
        <v>x</v>
      </c>
      <c r="R4" s="20" t="str">
        <f>IF(AND(L4&lt;0,M4&gt;0),M4,"x")</f>
        <v>x</v>
      </c>
      <c r="S4" s="2"/>
      <c r="T4" s="6">
        <v>3</v>
      </c>
      <c r="U4" s="8">
        <f>1/(1-1/22+1/11/$T4)-1</f>
        <v>0.01538461538461533</v>
      </c>
      <c r="V4" s="8">
        <f>(1-1/11)/(1-1/22-1/11/$T4)-1</f>
        <v>-0.01639344262295095</v>
      </c>
    </row>
    <row r="5" spans="1:22" ht="13.5">
      <c r="A5" s="5">
        <f>A4*2</f>
        <v>600</v>
      </c>
      <c r="B5" s="6">
        <f t="shared" si="0"/>
        <v>10000</v>
      </c>
      <c r="C5" s="6">
        <f aca="true" t="shared" si="2" ref="C5:C29">B5+1</f>
        <v>10001</v>
      </c>
      <c r="D5" s="7">
        <f t="shared" si="1"/>
        <v>0</v>
      </c>
      <c r="E5" s="7">
        <f aca="true" t="shared" si="3" ref="E5:E29">(G$1*1000000/C5/2-$A5)/$A5</f>
        <v>-9.999000099981004E-05</v>
      </c>
      <c r="F5" s="7"/>
      <c r="G5" s="9">
        <f aca="true" t="shared" si="4" ref="G5:G29">IF(ABS(D5)&lt;=ABS(E5),B5,C5)</f>
        <v>10000</v>
      </c>
      <c r="H5" s="8">
        <f aca="true" t="shared" si="5" ref="H5:H29">IF(ABS(D5)&lt;ABS(E5),D5,E5)</f>
        <v>0</v>
      </c>
      <c r="I5" s="2"/>
      <c r="J5" s="8">
        <f aca="true" t="shared" si="6" ref="J5:J29">IF(OR($G5&lt;3,$G5&gt;128),0.99,(1-1/10)/(1-1/20-1/10/$G5)-1+$H5)</f>
        <v>0.99</v>
      </c>
      <c r="K5" s="8">
        <f aca="true" t="shared" si="7" ref="K5:K29">IF(OR($G5&lt;3,$G5&gt;128),-0.99,1/(1-1/20+1/10/$G5)-1+$H5)</f>
        <v>-0.99</v>
      </c>
      <c r="L5" s="8">
        <f aca="true" t="shared" si="8" ref="L5:L29">IF(OR($G5&lt;3,$G5&gt;128),0.99,(1-1/11)/(1-1/22-1/11/$G5)-1+$H5)</f>
        <v>0.99</v>
      </c>
      <c r="M5" s="8">
        <f aca="true" t="shared" si="9" ref="M5:M29">IF(OR($G5&lt;3,$G5&gt;128),-0.99,1/(1-1/22+1/11/$G5)-1+$H5)</f>
        <v>-0.99</v>
      </c>
      <c r="N5" s="2"/>
      <c r="O5" s="20" t="str">
        <f aca="true" t="shared" si="10" ref="O5:O29">IF(AND(J5&lt;0,K5&gt;0),J5,"x")</f>
        <v>x</v>
      </c>
      <c r="P5" s="20" t="str">
        <f aca="true" t="shared" si="11" ref="P5:P29">IF(AND(J5&lt;0,K5&gt;0),K5,"x")</f>
        <v>x</v>
      </c>
      <c r="Q5" s="20" t="str">
        <f aca="true" t="shared" si="12" ref="Q5:Q29">IF(AND(L5&lt;0,M5&gt;0),L5,"x")</f>
        <v>x</v>
      </c>
      <c r="R5" s="20" t="str">
        <f aca="true" t="shared" si="13" ref="R5:R29">IF(AND(L5&lt;0,M5&gt;0),M5,"x")</f>
        <v>x</v>
      </c>
      <c r="S5" s="2"/>
      <c r="T5" s="6">
        <v>4</v>
      </c>
      <c r="U5" s="8">
        <f aca="true" t="shared" si="14" ref="U5:U14">1/(1-1/22+1/11/$T5)-1</f>
        <v>0.023255813953488413</v>
      </c>
      <c r="V5" s="8">
        <f aca="true" t="shared" si="15" ref="V5:V14">(1-1/11)/(1-1/22-1/11/$T5)-1</f>
        <v>-0.024390243902439157</v>
      </c>
    </row>
    <row r="6" spans="1:22" ht="13.5">
      <c r="A6" s="5">
        <f>A5*2</f>
        <v>1200</v>
      </c>
      <c r="B6" s="6">
        <f t="shared" si="0"/>
        <v>5000</v>
      </c>
      <c r="C6" s="6">
        <f t="shared" si="2"/>
        <v>5001</v>
      </c>
      <c r="D6" s="7">
        <f t="shared" si="1"/>
        <v>0</v>
      </c>
      <c r="E6" s="7">
        <f t="shared" si="3"/>
        <v>-0.00019996000799835656</v>
      </c>
      <c r="F6" s="7"/>
      <c r="G6" s="9">
        <f t="shared" si="4"/>
        <v>5000</v>
      </c>
      <c r="H6" s="8">
        <f t="shared" si="5"/>
        <v>0</v>
      </c>
      <c r="I6" s="2"/>
      <c r="J6" s="8">
        <f t="shared" si="6"/>
        <v>0.99</v>
      </c>
      <c r="K6" s="8">
        <f t="shared" si="7"/>
        <v>-0.99</v>
      </c>
      <c r="L6" s="8">
        <f t="shared" si="8"/>
        <v>0.99</v>
      </c>
      <c r="M6" s="8">
        <f t="shared" si="9"/>
        <v>-0.99</v>
      </c>
      <c r="N6" s="2"/>
      <c r="O6" s="20" t="str">
        <f t="shared" si="10"/>
        <v>x</v>
      </c>
      <c r="P6" s="20" t="str">
        <f t="shared" si="11"/>
        <v>x</v>
      </c>
      <c r="Q6" s="20" t="str">
        <f t="shared" si="12"/>
        <v>x</v>
      </c>
      <c r="R6" s="20" t="str">
        <f t="shared" si="13"/>
        <v>x</v>
      </c>
      <c r="S6" s="2"/>
      <c r="T6" s="6">
        <v>5</v>
      </c>
      <c r="U6" s="8">
        <f t="shared" si="14"/>
        <v>0.028037383177569986</v>
      </c>
      <c r="V6" s="8">
        <f t="shared" si="15"/>
        <v>-0.029126213592233108</v>
      </c>
    </row>
    <row r="7" spans="1:22" ht="13.5">
      <c r="A7" s="5">
        <f>A6*2</f>
        <v>2400</v>
      </c>
      <c r="B7" s="6">
        <f t="shared" si="0"/>
        <v>2500</v>
      </c>
      <c r="C7" s="6">
        <f t="shared" si="2"/>
        <v>2501</v>
      </c>
      <c r="D7" s="7">
        <f t="shared" si="1"/>
        <v>0</v>
      </c>
      <c r="E7" s="7">
        <f t="shared" si="3"/>
        <v>-0.0003998400639744659</v>
      </c>
      <c r="F7" s="7"/>
      <c r="G7" s="9">
        <f t="shared" si="4"/>
        <v>2500</v>
      </c>
      <c r="H7" s="8">
        <f t="shared" si="5"/>
        <v>0</v>
      </c>
      <c r="I7" s="2"/>
      <c r="J7" s="8">
        <f t="shared" si="6"/>
        <v>0.99</v>
      </c>
      <c r="K7" s="8">
        <f t="shared" si="7"/>
        <v>-0.99</v>
      </c>
      <c r="L7" s="8">
        <f t="shared" si="8"/>
        <v>0.99</v>
      </c>
      <c r="M7" s="8">
        <f t="shared" si="9"/>
        <v>-0.99</v>
      </c>
      <c r="N7" s="2"/>
      <c r="O7" s="20" t="str">
        <f t="shared" si="10"/>
        <v>x</v>
      </c>
      <c r="P7" s="20" t="str">
        <f t="shared" si="11"/>
        <v>x</v>
      </c>
      <c r="Q7" s="20" t="str">
        <f t="shared" si="12"/>
        <v>x</v>
      </c>
      <c r="R7" s="20" t="str">
        <f t="shared" si="13"/>
        <v>x</v>
      </c>
      <c r="S7" s="2"/>
      <c r="T7" s="6">
        <v>6</v>
      </c>
      <c r="U7" s="8">
        <f t="shared" si="14"/>
        <v>0.03125</v>
      </c>
      <c r="V7" s="8">
        <f t="shared" si="15"/>
        <v>-0.032258064516129115</v>
      </c>
    </row>
    <row r="8" spans="1:22" ht="13.5">
      <c r="A8" s="5">
        <f>A7*2</f>
        <v>4800</v>
      </c>
      <c r="B8" s="6">
        <f t="shared" si="0"/>
        <v>1250</v>
      </c>
      <c r="C8" s="6">
        <f t="shared" si="2"/>
        <v>1251</v>
      </c>
      <c r="D8" s="7">
        <f t="shared" si="1"/>
        <v>0</v>
      </c>
      <c r="E8" s="7">
        <f t="shared" si="3"/>
        <v>-0.0007993605115907106</v>
      </c>
      <c r="F8" s="7"/>
      <c r="G8" s="9">
        <f t="shared" si="4"/>
        <v>1250</v>
      </c>
      <c r="H8" s="8">
        <f t="shared" si="5"/>
        <v>0</v>
      </c>
      <c r="I8" s="2"/>
      <c r="J8" s="8">
        <f t="shared" si="6"/>
        <v>0.99</v>
      </c>
      <c r="K8" s="8">
        <f t="shared" si="7"/>
        <v>-0.99</v>
      </c>
      <c r="L8" s="8">
        <f t="shared" si="8"/>
        <v>0.99</v>
      </c>
      <c r="M8" s="8">
        <f t="shared" si="9"/>
        <v>-0.99</v>
      </c>
      <c r="N8" s="2"/>
      <c r="O8" s="20" t="str">
        <f t="shared" si="10"/>
        <v>x</v>
      </c>
      <c r="P8" s="20" t="str">
        <f t="shared" si="11"/>
        <v>x</v>
      </c>
      <c r="Q8" s="20" t="str">
        <f t="shared" si="12"/>
        <v>x</v>
      </c>
      <c r="R8" s="20" t="str">
        <f t="shared" si="13"/>
        <v>x</v>
      </c>
      <c r="S8" s="2"/>
      <c r="T8" s="6">
        <v>7</v>
      </c>
      <c r="U8" s="8">
        <f t="shared" si="14"/>
        <v>0.033557046979865834</v>
      </c>
      <c r="V8" s="8">
        <f t="shared" si="15"/>
        <v>-0.034482758620689724</v>
      </c>
    </row>
    <row r="9" spans="1:22" ht="13.5">
      <c r="A9" s="5">
        <f>A8*2</f>
        <v>9600</v>
      </c>
      <c r="B9" s="6">
        <f t="shared" si="0"/>
        <v>625</v>
      </c>
      <c r="C9" s="6">
        <f t="shared" si="2"/>
        <v>626</v>
      </c>
      <c r="D9" s="7">
        <f t="shared" si="1"/>
        <v>0</v>
      </c>
      <c r="E9" s="7">
        <f t="shared" si="3"/>
        <v>-0.0015974440894567959</v>
      </c>
      <c r="F9" s="7"/>
      <c r="G9" s="9">
        <f t="shared" si="4"/>
        <v>625</v>
      </c>
      <c r="H9" s="8">
        <f t="shared" si="5"/>
        <v>0</v>
      </c>
      <c r="I9" s="2"/>
      <c r="J9" s="8">
        <f t="shared" si="6"/>
        <v>0.99</v>
      </c>
      <c r="K9" s="8">
        <f t="shared" si="7"/>
        <v>-0.99</v>
      </c>
      <c r="L9" s="8">
        <f t="shared" si="8"/>
        <v>0.99</v>
      </c>
      <c r="M9" s="8">
        <f t="shared" si="9"/>
        <v>-0.99</v>
      </c>
      <c r="N9" s="2"/>
      <c r="O9" s="20" t="str">
        <f t="shared" si="10"/>
        <v>x</v>
      </c>
      <c r="P9" s="20" t="str">
        <f t="shared" si="11"/>
        <v>x</v>
      </c>
      <c r="Q9" s="20" t="str">
        <f t="shared" si="12"/>
        <v>x</v>
      </c>
      <c r="R9" s="20" t="str">
        <f t="shared" si="13"/>
        <v>x</v>
      </c>
      <c r="S9" s="2"/>
      <c r="T9" s="6">
        <v>8</v>
      </c>
      <c r="U9" s="8">
        <f t="shared" si="14"/>
        <v>0.0352941176470587</v>
      </c>
      <c r="V9" s="8">
        <f t="shared" si="15"/>
        <v>-0.03614457831325313</v>
      </c>
    </row>
    <row r="10" spans="1:22" ht="13.5">
      <c r="A10" s="10">
        <v>14400</v>
      </c>
      <c r="B10" s="11">
        <f t="shared" si="0"/>
        <v>416</v>
      </c>
      <c r="C10" s="11">
        <f t="shared" si="2"/>
        <v>417</v>
      </c>
      <c r="D10" s="12">
        <f t="shared" si="1"/>
        <v>0.001602564102564151</v>
      </c>
      <c r="E10" s="12">
        <f t="shared" si="3"/>
        <v>-0.0007993605115907738</v>
      </c>
      <c r="F10" s="12"/>
      <c r="G10" s="13">
        <f t="shared" si="4"/>
        <v>417</v>
      </c>
      <c r="H10" s="8">
        <f t="shared" si="5"/>
        <v>-0.0007993605115907738</v>
      </c>
      <c r="I10" s="2"/>
      <c r="J10" s="8">
        <f t="shared" si="6"/>
        <v>0.99</v>
      </c>
      <c r="K10" s="8">
        <f t="shared" si="7"/>
        <v>-0.99</v>
      </c>
      <c r="L10" s="8">
        <f t="shared" si="8"/>
        <v>0.99</v>
      </c>
      <c r="M10" s="8">
        <f t="shared" si="9"/>
        <v>-0.99</v>
      </c>
      <c r="N10" s="2"/>
      <c r="O10" s="20" t="str">
        <f t="shared" si="10"/>
        <v>x</v>
      </c>
      <c r="P10" s="20" t="str">
        <f t="shared" si="11"/>
        <v>x</v>
      </c>
      <c r="Q10" s="20" t="str">
        <f t="shared" si="12"/>
        <v>x</v>
      </c>
      <c r="R10" s="20" t="str">
        <f t="shared" si="13"/>
        <v>x</v>
      </c>
      <c r="S10" s="2"/>
      <c r="T10" s="6">
        <v>9</v>
      </c>
      <c r="U10" s="8">
        <f t="shared" si="14"/>
        <v>0.03664921465968596</v>
      </c>
      <c r="V10" s="8">
        <f t="shared" si="15"/>
        <v>-0.03743315508021405</v>
      </c>
    </row>
    <row r="11" spans="1:22" ht="13.5">
      <c r="A11" s="5">
        <f aca="true" t="shared" si="16" ref="A11:A29">A9*2</f>
        <v>19200</v>
      </c>
      <c r="B11" s="6">
        <f t="shared" si="0"/>
        <v>312</v>
      </c>
      <c r="C11" s="6">
        <f t="shared" si="2"/>
        <v>313</v>
      </c>
      <c r="D11" s="7">
        <f t="shared" si="1"/>
        <v>0.001602564102564088</v>
      </c>
      <c r="E11" s="7">
        <f t="shared" si="3"/>
        <v>-0.0015974440894567959</v>
      </c>
      <c r="F11" s="7"/>
      <c r="G11" s="9">
        <f t="shared" si="4"/>
        <v>313</v>
      </c>
      <c r="H11" s="8">
        <f t="shared" si="5"/>
        <v>-0.0015974440894567959</v>
      </c>
      <c r="I11" s="2"/>
      <c r="J11" s="8">
        <f t="shared" si="6"/>
        <v>0.99</v>
      </c>
      <c r="K11" s="8">
        <f t="shared" si="7"/>
        <v>-0.99</v>
      </c>
      <c r="L11" s="8">
        <f t="shared" si="8"/>
        <v>0.99</v>
      </c>
      <c r="M11" s="8">
        <f t="shared" si="9"/>
        <v>-0.99</v>
      </c>
      <c r="N11" s="2"/>
      <c r="O11" s="20" t="str">
        <f t="shared" si="10"/>
        <v>x</v>
      </c>
      <c r="P11" s="20" t="str">
        <f t="shared" si="11"/>
        <v>x</v>
      </c>
      <c r="Q11" s="20" t="str">
        <f t="shared" si="12"/>
        <v>x</v>
      </c>
      <c r="R11" s="20" t="str">
        <f t="shared" si="13"/>
        <v>x</v>
      </c>
      <c r="S11" s="2"/>
      <c r="T11" s="6">
        <v>10</v>
      </c>
      <c r="U11" s="8">
        <f t="shared" si="14"/>
        <v>0.037735849056603765</v>
      </c>
      <c r="V11" s="8">
        <f t="shared" si="15"/>
        <v>-0.03846153846153855</v>
      </c>
    </row>
    <row r="12" spans="1:22" ht="13.5">
      <c r="A12" s="10">
        <f t="shared" si="16"/>
        <v>28800</v>
      </c>
      <c r="B12" s="11">
        <f t="shared" si="0"/>
        <v>208</v>
      </c>
      <c r="C12" s="11">
        <f t="shared" si="2"/>
        <v>209</v>
      </c>
      <c r="D12" s="12">
        <f t="shared" si="1"/>
        <v>0.001602564102564151</v>
      </c>
      <c r="E12" s="12">
        <f t="shared" si="3"/>
        <v>-0.0031897926634768385</v>
      </c>
      <c r="F12" s="12"/>
      <c r="G12" s="13">
        <f t="shared" si="4"/>
        <v>208</v>
      </c>
      <c r="H12" s="8">
        <f t="shared" si="5"/>
        <v>0.001602564102564151</v>
      </c>
      <c r="I12" s="2"/>
      <c r="J12" s="8">
        <f t="shared" si="6"/>
        <v>0.99</v>
      </c>
      <c r="K12" s="8">
        <f t="shared" si="7"/>
        <v>-0.99</v>
      </c>
      <c r="L12" s="8">
        <f t="shared" si="8"/>
        <v>0.99</v>
      </c>
      <c r="M12" s="8">
        <f t="shared" si="9"/>
        <v>-0.99</v>
      </c>
      <c r="N12" s="2"/>
      <c r="O12" s="20" t="str">
        <f t="shared" si="10"/>
        <v>x</v>
      </c>
      <c r="P12" s="20" t="str">
        <f t="shared" si="11"/>
        <v>x</v>
      </c>
      <c r="Q12" s="20" t="str">
        <f t="shared" si="12"/>
        <v>x</v>
      </c>
      <c r="R12" s="20" t="str">
        <f t="shared" si="13"/>
        <v>x</v>
      </c>
      <c r="S12" s="2"/>
      <c r="T12" s="6">
        <v>20</v>
      </c>
      <c r="U12" s="8">
        <f t="shared" si="14"/>
        <v>0.04265402843601884</v>
      </c>
      <c r="V12" s="8">
        <f t="shared" si="15"/>
        <v>-0.04306220095693791</v>
      </c>
    </row>
    <row r="13" spans="1:22" ht="13.5">
      <c r="A13" s="5">
        <f t="shared" si="16"/>
        <v>38400</v>
      </c>
      <c r="B13" s="6">
        <f t="shared" si="0"/>
        <v>156</v>
      </c>
      <c r="C13" s="6">
        <f t="shared" si="2"/>
        <v>157</v>
      </c>
      <c r="D13" s="7">
        <f t="shared" si="1"/>
        <v>0.001602564102564088</v>
      </c>
      <c r="E13" s="7">
        <f t="shared" si="3"/>
        <v>-0.004777070063694282</v>
      </c>
      <c r="F13" s="7"/>
      <c r="G13" s="9">
        <f t="shared" si="4"/>
        <v>156</v>
      </c>
      <c r="H13" s="8">
        <f t="shared" si="5"/>
        <v>0.001602564102564088</v>
      </c>
      <c r="I13" s="2"/>
      <c r="J13" s="8">
        <f t="shared" si="6"/>
        <v>0.99</v>
      </c>
      <c r="K13" s="8">
        <f t="shared" si="7"/>
        <v>-0.99</v>
      </c>
      <c r="L13" s="8">
        <f t="shared" si="8"/>
        <v>0.99</v>
      </c>
      <c r="M13" s="8">
        <f t="shared" si="9"/>
        <v>-0.99</v>
      </c>
      <c r="N13" s="2"/>
      <c r="O13" s="20" t="str">
        <f t="shared" si="10"/>
        <v>x</v>
      </c>
      <c r="P13" s="20" t="str">
        <f t="shared" si="11"/>
        <v>x</v>
      </c>
      <c r="Q13" s="20" t="str">
        <f t="shared" si="12"/>
        <v>x</v>
      </c>
      <c r="R13" s="20" t="str">
        <f t="shared" si="13"/>
        <v>x</v>
      </c>
      <c r="S13" s="2"/>
      <c r="T13" s="6">
        <v>40</v>
      </c>
      <c r="U13" s="8">
        <f t="shared" si="14"/>
        <v>0.0451306413301662</v>
      </c>
      <c r="V13" s="8">
        <f t="shared" si="15"/>
        <v>-0.04534606205250602</v>
      </c>
    </row>
    <row r="14" spans="1:22" ht="13.5">
      <c r="A14" s="10">
        <f t="shared" si="16"/>
        <v>57600</v>
      </c>
      <c r="B14" s="11">
        <f t="shared" si="0"/>
        <v>104</v>
      </c>
      <c r="C14" s="11">
        <f t="shared" si="2"/>
        <v>105</v>
      </c>
      <c r="D14" s="12">
        <f aca="true" t="shared" si="17" ref="D14:D29">IF(B14&gt;0,(G$1*1000000/B14/2-$A14)/$A14,10)</f>
        <v>0.001602564102564151</v>
      </c>
      <c r="E14" s="12">
        <f t="shared" si="3"/>
        <v>-0.0079365079365079</v>
      </c>
      <c r="F14" s="12"/>
      <c r="G14" s="13">
        <f t="shared" si="4"/>
        <v>104</v>
      </c>
      <c r="H14" s="8">
        <f t="shared" si="5"/>
        <v>0.001602564102564151</v>
      </c>
      <c r="I14" s="2"/>
      <c r="J14" s="8">
        <f t="shared" si="6"/>
        <v>-0.05006916842023218</v>
      </c>
      <c r="K14" s="8">
        <f t="shared" si="7"/>
        <v>0.05316980373856023</v>
      </c>
      <c r="L14" s="8">
        <f t="shared" si="8"/>
        <v>-0.04514354038872831</v>
      </c>
      <c r="M14" s="8">
        <f t="shared" si="9"/>
        <v>0.048263131348675714</v>
      </c>
      <c r="N14" s="2"/>
      <c r="O14" s="20">
        <f t="shared" si="10"/>
        <v>-0.05006916842023218</v>
      </c>
      <c r="P14" s="20">
        <f t="shared" si="11"/>
        <v>0.05316980373856023</v>
      </c>
      <c r="Q14" s="20">
        <f t="shared" si="12"/>
        <v>-0.04514354038872831</v>
      </c>
      <c r="R14" s="20">
        <f t="shared" si="13"/>
        <v>0.048263131348675714</v>
      </c>
      <c r="S14" s="2"/>
      <c r="T14" s="6">
        <v>128</v>
      </c>
      <c r="U14" s="8">
        <f t="shared" si="14"/>
        <v>0.046840148698884754</v>
      </c>
      <c r="V14" s="8">
        <f t="shared" si="15"/>
        <v>-0.04690990320178712</v>
      </c>
    </row>
    <row r="15" spans="1:19" ht="13.5">
      <c r="A15" s="5">
        <f t="shared" si="16"/>
        <v>76800</v>
      </c>
      <c r="B15" s="6">
        <f t="shared" si="0"/>
        <v>78</v>
      </c>
      <c r="C15" s="6">
        <f t="shared" si="2"/>
        <v>79</v>
      </c>
      <c r="D15" s="7">
        <f t="shared" si="17"/>
        <v>0.001602564102564088</v>
      </c>
      <c r="E15" s="7">
        <f t="shared" si="3"/>
        <v>-0.011075949367088545</v>
      </c>
      <c r="F15" s="7"/>
      <c r="G15" s="9">
        <f t="shared" si="4"/>
        <v>78</v>
      </c>
      <c r="H15" s="8">
        <f t="shared" si="5"/>
        <v>0.001602564102564088</v>
      </c>
      <c r="I15" s="2"/>
      <c r="J15" s="8">
        <f t="shared" si="6"/>
        <v>-0.04974878724878718</v>
      </c>
      <c r="K15" s="8">
        <f t="shared" si="7"/>
        <v>0.05281550210795504</v>
      </c>
      <c r="L15" s="8">
        <f t="shared" si="8"/>
        <v>-0.04485220362359733</v>
      </c>
      <c r="M15" s="8">
        <f t="shared" si="9"/>
        <v>0.04794402751719828</v>
      </c>
      <c r="N15" s="2"/>
      <c r="O15" s="20">
        <f t="shared" si="10"/>
        <v>-0.04974878724878718</v>
      </c>
      <c r="P15" s="20">
        <f t="shared" si="11"/>
        <v>0.05281550210795504</v>
      </c>
      <c r="Q15" s="20">
        <f t="shared" si="12"/>
        <v>-0.04485220362359733</v>
      </c>
      <c r="R15" s="20">
        <f t="shared" si="13"/>
        <v>0.04794402751719828</v>
      </c>
      <c r="S15" s="2"/>
    </row>
    <row r="16" spans="1:19" ht="13.5">
      <c r="A16" s="10">
        <f t="shared" si="16"/>
        <v>115200</v>
      </c>
      <c r="B16" s="11">
        <f t="shared" si="0"/>
        <v>52</v>
      </c>
      <c r="C16" s="11">
        <f t="shared" si="2"/>
        <v>53</v>
      </c>
      <c r="D16" s="12">
        <f t="shared" si="17"/>
        <v>0.001602564102564151</v>
      </c>
      <c r="E16" s="12">
        <f t="shared" si="3"/>
        <v>-0.01729559748427669</v>
      </c>
      <c r="F16" s="12"/>
      <c r="G16" s="13">
        <f t="shared" si="4"/>
        <v>52</v>
      </c>
      <c r="H16" s="8">
        <f t="shared" si="5"/>
        <v>0.001602564102564151</v>
      </c>
      <c r="I16" s="2"/>
      <c r="J16" s="8">
        <f t="shared" si="6"/>
        <v>-0.04910737504550883</v>
      </c>
      <c r="K16" s="8">
        <f t="shared" si="7"/>
        <v>0.05210761460761476</v>
      </c>
      <c r="L16" s="8">
        <f t="shared" si="8"/>
        <v>-0.04426899553046343</v>
      </c>
      <c r="M16" s="8">
        <f t="shared" si="9"/>
        <v>0.047306403225050364</v>
      </c>
      <c r="N16" s="2"/>
      <c r="O16" s="20">
        <f t="shared" si="10"/>
        <v>-0.04910737504550883</v>
      </c>
      <c r="P16" s="20">
        <f t="shared" si="11"/>
        <v>0.05210761460761476</v>
      </c>
      <c r="Q16" s="20">
        <f t="shared" si="12"/>
        <v>-0.04426899553046343</v>
      </c>
      <c r="R16" s="20">
        <f t="shared" si="13"/>
        <v>0.047306403225050364</v>
      </c>
      <c r="S16" s="2"/>
    </row>
    <row r="17" spans="1:20" ht="13.5">
      <c r="A17" s="5">
        <f t="shared" si="16"/>
        <v>153600</v>
      </c>
      <c r="B17" s="6">
        <f t="shared" si="0"/>
        <v>39</v>
      </c>
      <c r="C17" s="6">
        <f t="shared" si="2"/>
        <v>40</v>
      </c>
      <c r="D17" s="7">
        <f t="shared" si="17"/>
        <v>0.001602564102564088</v>
      </c>
      <c r="E17" s="7">
        <f t="shared" si="3"/>
        <v>-0.0234375</v>
      </c>
      <c r="F17" s="7"/>
      <c r="G17" s="9">
        <f t="shared" si="4"/>
        <v>39</v>
      </c>
      <c r="H17" s="8">
        <f t="shared" si="5"/>
        <v>0.001602564102564088</v>
      </c>
      <c r="I17" s="2"/>
      <c r="J17" s="8">
        <f t="shared" si="6"/>
        <v>-0.048465094896082646</v>
      </c>
      <c r="K17" s="8">
        <f t="shared" si="7"/>
        <v>0.051400679849535884</v>
      </c>
      <c r="L17" s="8">
        <f t="shared" si="8"/>
        <v>-0.04368507359633434</v>
      </c>
      <c r="M17" s="8">
        <f t="shared" si="9"/>
        <v>0.046669555576376524</v>
      </c>
      <c r="N17" s="2"/>
      <c r="O17" s="20">
        <f t="shared" si="10"/>
        <v>-0.048465094896082646</v>
      </c>
      <c r="P17" s="20">
        <f t="shared" si="11"/>
        <v>0.051400679849535884</v>
      </c>
      <c r="Q17" s="20">
        <f t="shared" si="12"/>
        <v>-0.04368507359633434</v>
      </c>
      <c r="R17" s="20">
        <f t="shared" si="13"/>
        <v>0.046669555576376524</v>
      </c>
      <c r="S17" s="2"/>
      <c r="T17" t="s">
        <v>7</v>
      </c>
    </row>
    <row r="18" spans="1:22" ht="13.5">
      <c r="A18" s="10">
        <f t="shared" si="16"/>
        <v>230400</v>
      </c>
      <c r="B18" s="11">
        <f t="shared" si="0"/>
        <v>26</v>
      </c>
      <c r="C18" s="11">
        <f t="shared" si="2"/>
        <v>27</v>
      </c>
      <c r="D18" s="12">
        <f t="shared" si="17"/>
        <v>0.001602564102564151</v>
      </c>
      <c r="E18" s="12">
        <f t="shared" si="3"/>
        <v>-0.03549382716049384</v>
      </c>
      <c r="F18" s="12"/>
      <c r="G18" s="13">
        <f t="shared" si="4"/>
        <v>26</v>
      </c>
      <c r="H18" s="8">
        <f t="shared" si="5"/>
        <v>0.001602564102564151</v>
      </c>
      <c r="I18" s="2"/>
      <c r="J18" s="8">
        <f t="shared" si="6"/>
        <v>-0.04717792370231383</v>
      </c>
      <c r="K18" s="8">
        <f t="shared" si="7"/>
        <v>0.04998966087675766</v>
      </c>
      <c r="L18" s="8">
        <f t="shared" si="8"/>
        <v>-0.04251508295625944</v>
      </c>
      <c r="M18" s="8">
        <f t="shared" si="9"/>
        <v>0.0453981845405203</v>
      </c>
      <c r="N18" s="2"/>
      <c r="O18" s="20">
        <f t="shared" si="10"/>
        <v>-0.04717792370231383</v>
      </c>
      <c r="P18" s="20">
        <f t="shared" si="11"/>
        <v>0.04998966087675766</v>
      </c>
      <c r="Q18" s="20">
        <f t="shared" si="12"/>
        <v>-0.04251508295625944</v>
      </c>
      <c r="R18" s="20">
        <f t="shared" si="13"/>
        <v>0.0453981845405203</v>
      </c>
      <c r="S18" s="2"/>
      <c r="T18" s="6" t="s">
        <v>3</v>
      </c>
      <c r="U18" s="6" t="s">
        <v>4</v>
      </c>
      <c r="V18" s="6" t="s">
        <v>5</v>
      </c>
    </row>
    <row r="19" spans="1:22" ht="13.5">
      <c r="A19" s="5">
        <f t="shared" si="16"/>
        <v>307200</v>
      </c>
      <c r="B19" s="6">
        <f t="shared" si="0"/>
        <v>19</v>
      </c>
      <c r="C19" s="6">
        <f t="shared" si="2"/>
        <v>20</v>
      </c>
      <c r="D19" s="7">
        <f t="shared" si="17"/>
        <v>0.027960526315789404</v>
      </c>
      <c r="E19" s="7">
        <f t="shared" si="3"/>
        <v>-0.0234375</v>
      </c>
      <c r="F19" s="7"/>
      <c r="G19" s="9">
        <f t="shared" si="4"/>
        <v>20</v>
      </c>
      <c r="H19" s="8">
        <f t="shared" si="5"/>
        <v>-0.0234375</v>
      </c>
      <c r="I19" s="2"/>
      <c r="J19" s="8">
        <f t="shared" si="6"/>
        <v>-0.07105654761904756</v>
      </c>
      <c r="K19" s="8">
        <f t="shared" si="7"/>
        <v>0.023682918848167533</v>
      </c>
      <c r="L19" s="8">
        <f t="shared" si="8"/>
        <v>-0.06649970095693791</v>
      </c>
      <c r="M19" s="8">
        <f t="shared" si="9"/>
        <v>0.019216528436018843</v>
      </c>
      <c r="N19" s="2"/>
      <c r="O19" s="20">
        <f t="shared" si="10"/>
        <v>-0.07105654761904756</v>
      </c>
      <c r="P19" s="20">
        <f t="shared" si="11"/>
        <v>0.023682918848167533</v>
      </c>
      <c r="Q19" s="20">
        <f t="shared" si="12"/>
        <v>-0.06649970095693791</v>
      </c>
      <c r="R19" s="20">
        <f t="shared" si="13"/>
        <v>0.019216528436018843</v>
      </c>
      <c r="S19" s="2"/>
      <c r="T19" s="6">
        <v>3</v>
      </c>
      <c r="U19" s="8">
        <f>1/(1-1/20+1/10/$T19)-1</f>
        <v>0.016949152542372836</v>
      </c>
      <c r="V19" s="8">
        <f>(1-1/10)/(1-1/20-1/10/$T19)-1</f>
        <v>-0.018181818181818077</v>
      </c>
    </row>
    <row r="20" spans="1:22" ht="13.5">
      <c r="A20" s="10">
        <f t="shared" si="16"/>
        <v>460800</v>
      </c>
      <c r="B20" s="11">
        <f t="shared" si="0"/>
        <v>13</v>
      </c>
      <c r="C20" s="11">
        <f t="shared" si="2"/>
        <v>14</v>
      </c>
      <c r="D20" s="12">
        <f t="shared" si="17"/>
        <v>0.001602564102564151</v>
      </c>
      <c r="E20" s="12">
        <f t="shared" si="3"/>
        <v>-0.06994047619047618</v>
      </c>
      <c r="F20" s="12"/>
      <c r="G20" s="13">
        <f t="shared" si="4"/>
        <v>13</v>
      </c>
      <c r="H20" s="8">
        <f t="shared" si="5"/>
        <v>0.001602564102564151</v>
      </c>
      <c r="I20" s="2"/>
      <c r="J20" s="8">
        <f t="shared" si="6"/>
        <v>-0.0432953950811093</v>
      </c>
      <c r="K20" s="8">
        <f t="shared" si="7"/>
        <v>0.045779270929873495</v>
      </c>
      <c r="L20" s="8">
        <f t="shared" si="8"/>
        <v>-0.038987841801495005</v>
      </c>
      <c r="M20" s="8">
        <f t="shared" si="9"/>
        <v>0.04160256410256419</v>
      </c>
      <c r="N20" s="2"/>
      <c r="O20" s="20">
        <f t="shared" si="10"/>
        <v>-0.0432953950811093</v>
      </c>
      <c r="P20" s="20">
        <f t="shared" si="11"/>
        <v>0.045779270929873495</v>
      </c>
      <c r="Q20" s="20">
        <f t="shared" si="12"/>
        <v>-0.038987841801495005</v>
      </c>
      <c r="R20" s="20">
        <f t="shared" si="13"/>
        <v>0.04160256410256419</v>
      </c>
      <c r="S20" s="2"/>
      <c r="T20" s="6">
        <v>4</v>
      </c>
      <c r="U20" s="8">
        <f aca="true" t="shared" si="18" ref="U20:U29">1/(1-1/20+1/10/$T20)-1</f>
        <v>0.025641025641025772</v>
      </c>
      <c r="V20" s="8">
        <f aca="true" t="shared" si="19" ref="V20:V29">(1-1/10)/(1-1/20-1/10/$T20)-1</f>
        <v>-0.027027027027026973</v>
      </c>
    </row>
    <row r="21" spans="1:22" ht="13.5">
      <c r="A21" s="5">
        <f t="shared" si="16"/>
        <v>614400</v>
      </c>
      <c r="B21" s="6">
        <f t="shared" si="0"/>
        <v>9</v>
      </c>
      <c r="C21" s="6">
        <f t="shared" si="2"/>
        <v>10</v>
      </c>
      <c r="D21" s="7">
        <f t="shared" si="17"/>
        <v>0.08506944444444438</v>
      </c>
      <c r="E21" s="7">
        <f t="shared" si="3"/>
        <v>-0.0234375</v>
      </c>
      <c r="F21" s="7"/>
      <c r="G21" s="9">
        <f t="shared" si="4"/>
        <v>10</v>
      </c>
      <c r="H21" s="8">
        <f t="shared" si="5"/>
        <v>-0.0234375</v>
      </c>
      <c r="I21" s="2"/>
      <c r="J21" s="8">
        <f t="shared" si="6"/>
        <v>-0.06599069148936165</v>
      </c>
      <c r="K21" s="8">
        <f t="shared" si="7"/>
        <v>0.01822916666666674</v>
      </c>
      <c r="L21" s="8">
        <f t="shared" si="8"/>
        <v>-0.06189903846153855</v>
      </c>
      <c r="M21" s="8">
        <f t="shared" si="9"/>
        <v>0.014298349056603765</v>
      </c>
      <c r="N21" s="2"/>
      <c r="O21" s="20">
        <f t="shared" si="10"/>
        <v>-0.06599069148936165</v>
      </c>
      <c r="P21" s="20">
        <f t="shared" si="11"/>
        <v>0.01822916666666674</v>
      </c>
      <c r="Q21" s="20">
        <f t="shared" si="12"/>
        <v>-0.06189903846153855</v>
      </c>
      <c r="R21" s="20">
        <f t="shared" si="13"/>
        <v>0.014298349056603765</v>
      </c>
      <c r="S21" s="2"/>
      <c r="T21" s="6">
        <v>5</v>
      </c>
      <c r="U21" s="8">
        <f t="shared" si="18"/>
        <v>0.030927835051546504</v>
      </c>
      <c r="V21" s="8">
        <f t="shared" si="19"/>
        <v>-0.03225806451612889</v>
      </c>
    </row>
    <row r="22" spans="1:22" ht="13.5">
      <c r="A22" s="10">
        <f t="shared" si="16"/>
        <v>921600</v>
      </c>
      <c r="B22" s="11">
        <f t="shared" si="0"/>
        <v>6</v>
      </c>
      <c r="C22" s="11">
        <f t="shared" si="2"/>
        <v>7</v>
      </c>
      <c r="D22" s="12">
        <f t="shared" si="17"/>
        <v>0.08506944444444445</v>
      </c>
      <c r="E22" s="12">
        <f t="shared" si="3"/>
        <v>-0.06994047619047618</v>
      </c>
      <c r="F22" s="12"/>
      <c r="G22" s="13">
        <f t="shared" si="4"/>
        <v>7</v>
      </c>
      <c r="H22" s="8">
        <f t="shared" si="5"/>
        <v>-0.06994047619047618</v>
      </c>
      <c r="I22" s="2"/>
      <c r="J22" s="8">
        <f t="shared" si="6"/>
        <v>-0.10810841512177384</v>
      </c>
      <c r="K22" s="8">
        <f t="shared" si="7"/>
        <v>-0.032903439153438976</v>
      </c>
      <c r="L22" s="8">
        <f t="shared" si="8"/>
        <v>-0.1044232348111659</v>
      </c>
      <c r="M22" s="8">
        <f t="shared" si="9"/>
        <v>-0.036383429210610344</v>
      </c>
      <c r="N22" s="2"/>
      <c r="O22" s="20" t="str">
        <f t="shared" si="10"/>
        <v>x</v>
      </c>
      <c r="P22" s="20" t="str">
        <f t="shared" si="11"/>
        <v>x</v>
      </c>
      <c r="Q22" s="20" t="str">
        <f t="shared" si="12"/>
        <v>x</v>
      </c>
      <c r="R22" s="20" t="str">
        <f t="shared" si="13"/>
        <v>x</v>
      </c>
      <c r="S22" s="2"/>
      <c r="T22" s="6">
        <v>6</v>
      </c>
      <c r="U22" s="8">
        <f t="shared" si="18"/>
        <v>0.034482758620689724</v>
      </c>
      <c r="V22" s="8">
        <f t="shared" si="19"/>
        <v>-0.03571428571428559</v>
      </c>
    </row>
    <row r="23" spans="1:22" ht="13.5">
      <c r="A23" s="5">
        <f t="shared" si="16"/>
        <v>1228800</v>
      </c>
      <c r="B23" s="6">
        <f t="shared" si="0"/>
        <v>4</v>
      </c>
      <c r="C23" s="6">
        <f t="shared" si="2"/>
        <v>5</v>
      </c>
      <c r="D23" s="7">
        <f t="shared" si="17"/>
        <v>0.220703125</v>
      </c>
      <c r="E23" s="7">
        <f t="shared" si="3"/>
        <v>-0.0234375</v>
      </c>
      <c r="F23" s="7"/>
      <c r="G23" s="9">
        <f t="shared" si="4"/>
        <v>5</v>
      </c>
      <c r="H23" s="8">
        <f t="shared" si="5"/>
        <v>-0.0234375</v>
      </c>
      <c r="I23" s="2"/>
      <c r="J23" s="8">
        <f t="shared" si="6"/>
        <v>-0.05569556451612889</v>
      </c>
      <c r="K23" s="8">
        <f t="shared" si="7"/>
        <v>0.007490335051546504</v>
      </c>
      <c r="L23" s="8">
        <f t="shared" si="8"/>
        <v>-0.05256371359223311</v>
      </c>
      <c r="M23" s="8">
        <f t="shared" si="9"/>
        <v>0.0045998831775699855</v>
      </c>
      <c r="N23" s="2"/>
      <c r="O23" s="20">
        <f t="shared" si="10"/>
        <v>-0.05569556451612889</v>
      </c>
      <c r="P23" s="20">
        <f t="shared" si="11"/>
        <v>0.007490335051546504</v>
      </c>
      <c r="Q23" s="20">
        <f t="shared" si="12"/>
        <v>-0.05256371359223311</v>
      </c>
      <c r="R23" s="20">
        <f t="shared" si="13"/>
        <v>0.0045998831775699855</v>
      </c>
      <c r="S23" s="2"/>
      <c r="T23" s="6">
        <v>7</v>
      </c>
      <c r="U23" s="8">
        <f t="shared" si="18"/>
        <v>0.0370370370370372</v>
      </c>
      <c r="V23" s="8">
        <f t="shared" si="19"/>
        <v>-0.03816793893129766</v>
      </c>
    </row>
    <row r="24" spans="1:22" ht="13.5">
      <c r="A24" s="10">
        <f t="shared" si="16"/>
        <v>1843200</v>
      </c>
      <c r="B24" s="11">
        <f t="shared" si="0"/>
        <v>3</v>
      </c>
      <c r="C24" s="11">
        <f t="shared" si="2"/>
        <v>4</v>
      </c>
      <c r="D24" s="12">
        <f t="shared" si="17"/>
        <v>0.08506944444444445</v>
      </c>
      <c r="E24" s="12">
        <f t="shared" si="3"/>
        <v>-0.18619791666666666</v>
      </c>
      <c r="F24" s="12"/>
      <c r="G24" s="13">
        <f t="shared" si="4"/>
        <v>3</v>
      </c>
      <c r="H24" s="8">
        <f t="shared" si="5"/>
        <v>0.08506944444444445</v>
      </c>
      <c r="I24" s="2"/>
      <c r="J24" s="8">
        <f t="shared" si="6"/>
        <v>0.06688762626262637</v>
      </c>
      <c r="K24" s="8">
        <f t="shared" si="7"/>
        <v>0.10201859698681728</v>
      </c>
      <c r="L24" s="8">
        <f t="shared" si="8"/>
        <v>0.0686760018214935</v>
      </c>
      <c r="M24" s="8">
        <f t="shared" si="9"/>
        <v>0.10045405982905978</v>
      </c>
      <c r="N24" s="2"/>
      <c r="O24" s="20" t="str">
        <f t="shared" si="10"/>
        <v>x</v>
      </c>
      <c r="P24" s="20" t="str">
        <f t="shared" si="11"/>
        <v>x</v>
      </c>
      <c r="Q24" s="20" t="str">
        <f t="shared" si="12"/>
        <v>x</v>
      </c>
      <c r="R24" s="20" t="str">
        <f t="shared" si="13"/>
        <v>x</v>
      </c>
      <c r="S24" s="2"/>
      <c r="T24" s="6">
        <v>8</v>
      </c>
      <c r="U24" s="8">
        <f t="shared" si="18"/>
        <v>0.038961038961039085</v>
      </c>
      <c r="V24" s="8">
        <f t="shared" si="19"/>
        <v>-0.039999999999999925</v>
      </c>
    </row>
    <row r="25" spans="1:22" ht="13.5">
      <c r="A25" s="5">
        <f t="shared" si="16"/>
        <v>2457600</v>
      </c>
      <c r="B25" s="6">
        <f t="shared" si="0"/>
        <v>2</v>
      </c>
      <c r="C25" s="6">
        <f t="shared" si="2"/>
        <v>3</v>
      </c>
      <c r="D25" s="7">
        <f t="shared" si="17"/>
        <v>0.220703125</v>
      </c>
      <c r="E25" s="7">
        <f t="shared" si="3"/>
        <v>-0.18619791666666666</v>
      </c>
      <c r="F25" s="7"/>
      <c r="G25" s="9">
        <f t="shared" si="4"/>
        <v>3</v>
      </c>
      <c r="H25" s="8">
        <f t="shared" si="5"/>
        <v>-0.18619791666666666</v>
      </c>
      <c r="I25" s="2"/>
      <c r="J25" s="8">
        <f t="shared" si="6"/>
        <v>-0.20437973484848473</v>
      </c>
      <c r="K25" s="8">
        <f t="shared" si="7"/>
        <v>-0.16924876412429382</v>
      </c>
      <c r="L25" s="8">
        <f t="shared" si="8"/>
        <v>-0.2025913592896176</v>
      </c>
      <c r="M25" s="8">
        <f t="shared" si="9"/>
        <v>-0.17081330128205133</v>
      </c>
      <c r="N25" s="2"/>
      <c r="O25" s="20" t="str">
        <f t="shared" si="10"/>
        <v>x</v>
      </c>
      <c r="P25" s="20" t="str">
        <f t="shared" si="11"/>
        <v>x</v>
      </c>
      <c r="Q25" s="20" t="str">
        <f t="shared" si="12"/>
        <v>x</v>
      </c>
      <c r="R25" s="20" t="str">
        <f t="shared" si="13"/>
        <v>x</v>
      </c>
      <c r="S25" s="2"/>
      <c r="T25" s="6">
        <v>9</v>
      </c>
      <c r="U25" s="8">
        <f t="shared" si="18"/>
        <v>0.040462427745664886</v>
      </c>
      <c r="V25" s="8">
        <f t="shared" si="19"/>
        <v>-0.041420118343195256</v>
      </c>
    </row>
    <row r="26" spans="1:22" ht="13.5">
      <c r="A26" s="10">
        <f t="shared" si="16"/>
        <v>3686400</v>
      </c>
      <c r="B26" s="11">
        <f t="shared" si="0"/>
        <v>1</v>
      </c>
      <c r="C26" s="11">
        <f t="shared" si="2"/>
        <v>2</v>
      </c>
      <c r="D26" s="12">
        <f t="shared" si="17"/>
        <v>0.6276041666666666</v>
      </c>
      <c r="E26" s="12">
        <f t="shared" si="3"/>
        <v>-0.18619791666666666</v>
      </c>
      <c r="F26" s="12"/>
      <c r="G26" s="13">
        <f t="shared" si="4"/>
        <v>2</v>
      </c>
      <c r="H26" s="8">
        <f t="shared" si="5"/>
        <v>-0.18619791666666666</v>
      </c>
      <c r="I26" s="2"/>
      <c r="J26" s="8">
        <f t="shared" si="6"/>
        <v>0.99</v>
      </c>
      <c r="K26" s="8">
        <f t="shared" si="7"/>
        <v>-0.99</v>
      </c>
      <c r="L26" s="8">
        <f t="shared" si="8"/>
        <v>0.99</v>
      </c>
      <c r="M26" s="8">
        <f t="shared" si="9"/>
        <v>-0.99</v>
      </c>
      <c r="N26" s="2"/>
      <c r="O26" s="20" t="str">
        <f t="shared" si="10"/>
        <v>x</v>
      </c>
      <c r="P26" s="20" t="str">
        <f t="shared" si="11"/>
        <v>x</v>
      </c>
      <c r="Q26" s="20" t="str">
        <f t="shared" si="12"/>
        <v>x</v>
      </c>
      <c r="R26" s="20" t="str">
        <f t="shared" si="13"/>
        <v>x</v>
      </c>
      <c r="S26" s="2"/>
      <c r="T26" s="6">
        <v>10</v>
      </c>
      <c r="U26" s="8">
        <f t="shared" si="18"/>
        <v>0.04166666666666674</v>
      </c>
      <c r="V26" s="8">
        <f t="shared" si="19"/>
        <v>-0.04255319148936165</v>
      </c>
    </row>
    <row r="27" spans="1:22" ht="13.5">
      <c r="A27" s="5">
        <f t="shared" si="16"/>
        <v>4915200</v>
      </c>
      <c r="B27" s="6">
        <f t="shared" si="0"/>
        <v>1</v>
      </c>
      <c r="C27" s="6">
        <f t="shared" si="2"/>
        <v>2</v>
      </c>
      <c r="D27" s="7">
        <f t="shared" si="17"/>
        <v>0.220703125</v>
      </c>
      <c r="E27" s="7">
        <f t="shared" si="3"/>
        <v>-0.3896484375</v>
      </c>
      <c r="F27" s="7"/>
      <c r="G27" s="9">
        <f t="shared" si="4"/>
        <v>1</v>
      </c>
      <c r="H27" s="8">
        <f t="shared" si="5"/>
        <v>0.220703125</v>
      </c>
      <c r="I27" s="2"/>
      <c r="J27" s="8">
        <f t="shared" si="6"/>
        <v>0.99</v>
      </c>
      <c r="K27" s="8">
        <f t="shared" si="7"/>
        <v>-0.99</v>
      </c>
      <c r="L27" s="8">
        <f t="shared" si="8"/>
        <v>0.99</v>
      </c>
      <c r="M27" s="8">
        <f t="shared" si="9"/>
        <v>-0.99</v>
      </c>
      <c r="N27" s="2"/>
      <c r="O27" s="20" t="str">
        <f t="shared" si="10"/>
        <v>x</v>
      </c>
      <c r="P27" s="20" t="str">
        <f t="shared" si="11"/>
        <v>x</v>
      </c>
      <c r="Q27" s="20" t="str">
        <f t="shared" si="12"/>
        <v>x</v>
      </c>
      <c r="R27" s="20" t="str">
        <f t="shared" si="13"/>
        <v>x</v>
      </c>
      <c r="S27" s="2"/>
      <c r="T27" s="6">
        <v>20</v>
      </c>
      <c r="U27" s="8">
        <f t="shared" si="18"/>
        <v>0.04712041884816753</v>
      </c>
      <c r="V27" s="8">
        <f t="shared" si="19"/>
        <v>-0.04761904761904756</v>
      </c>
    </row>
    <row r="28" spans="1:22" ht="13.5">
      <c r="A28" s="10">
        <f t="shared" si="16"/>
        <v>7372800</v>
      </c>
      <c r="B28" s="11">
        <f t="shared" si="0"/>
        <v>0</v>
      </c>
      <c r="C28" s="11">
        <f t="shared" si="2"/>
        <v>1</v>
      </c>
      <c r="D28" s="12">
        <f t="shared" si="17"/>
        <v>10</v>
      </c>
      <c r="E28" s="12">
        <f t="shared" si="3"/>
        <v>-0.18619791666666666</v>
      </c>
      <c r="F28" s="12"/>
      <c r="G28" s="13">
        <f t="shared" si="4"/>
        <v>1</v>
      </c>
      <c r="H28" s="8">
        <f t="shared" si="5"/>
        <v>-0.18619791666666666</v>
      </c>
      <c r="I28" s="2"/>
      <c r="J28" s="8">
        <f t="shared" si="6"/>
        <v>0.99</v>
      </c>
      <c r="K28" s="8">
        <f t="shared" si="7"/>
        <v>-0.99</v>
      </c>
      <c r="L28" s="8">
        <f t="shared" si="8"/>
        <v>0.99</v>
      </c>
      <c r="M28" s="8">
        <f t="shared" si="9"/>
        <v>-0.99</v>
      </c>
      <c r="N28" s="2"/>
      <c r="O28" s="20" t="str">
        <f t="shared" si="10"/>
        <v>x</v>
      </c>
      <c r="P28" s="20" t="str">
        <f t="shared" si="11"/>
        <v>x</v>
      </c>
      <c r="Q28" s="20" t="str">
        <f t="shared" si="12"/>
        <v>x</v>
      </c>
      <c r="R28" s="20" t="str">
        <f t="shared" si="13"/>
        <v>x</v>
      </c>
      <c r="S28" s="2"/>
      <c r="T28" s="6">
        <v>40</v>
      </c>
      <c r="U28" s="8">
        <f t="shared" si="18"/>
        <v>0.04986876640419968</v>
      </c>
      <c r="V28" s="8">
        <f t="shared" si="19"/>
        <v>-0.05013192612137207</v>
      </c>
    </row>
    <row r="29" spans="1:22" ht="13.5">
      <c r="A29" s="5">
        <f t="shared" si="16"/>
        <v>9830400</v>
      </c>
      <c r="B29" s="6">
        <f t="shared" si="0"/>
        <v>0</v>
      </c>
      <c r="C29" s="6">
        <f t="shared" si="2"/>
        <v>1</v>
      </c>
      <c r="D29" s="7">
        <f t="shared" si="17"/>
        <v>10</v>
      </c>
      <c r="E29" s="7">
        <f t="shared" si="3"/>
        <v>-0.3896484375</v>
      </c>
      <c r="F29" s="7"/>
      <c r="G29" s="9">
        <f t="shared" si="4"/>
        <v>1</v>
      </c>
      <c r="H29" s="8">
        <f t="shared" si="5"/>
        <v>-0.3896484375</v>
      </c>
      <c r="I29" s="2"/>
      <c r="J29" s="8">
        <f t="shared" si="6"/>
        <v>0.99</v>
      </c>
      <c r="K29" s="8">
        <f t="shared" si="7"/>
        <v>-0.99</v>
      </c>
      <c r="L29" s="8">
        <f t="shared" si="8"/>
        <v>0.99</v>
      </c>
      <c r="M29" s="8">
        <f t="shared" si="9"/>
        <v>-0.99</v>
      </c>
      <c r="N29" s="2"/>
      <c r="O29" s="20" t="str">
        <f t="shared" si="10"/>
        <v>x</v>
      </c>
      <c r="P29" s="20" t="str">
        <f t="shared" si="11"/>
        <v>x</v>
      </c>
      <c r="Q29" s="20" t="str">
        <f t="shared" si="12"/>
        <v>x</v>
      </c>
      <c r="R29" s="20" t="str">
        <f t="shared" si="13"/>
        <v>x</v>
      </c>
      <c r="S29" s="2"/>
      <c r="T29" s="6">
        <v>128</v>
      </c>
      <c r="U29" s="8">
        <f t="shared" si="18"/>
        <v>0.0517666392769105</v>
      </c>
      <c r="V29" s="8">
        <f t="shared" si="19"/>
        <v>-0.051851851851851816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てきーらサンドム</dc:creator>
  <cp:keywords/>
  <dc:description/>
  <cp:lastModifiedBy>akira</cp:lastModifiedBy>
  <dcterms:created xsi:type="dcterms:W3CDTF">2007-07-24T23:50:15Z</dcterms:created>
  <dcterms:modified xsi:type="dcterms:W3CDTF">2018-04-08T22:14:15Z</dcterms:modified>
  <cp:category/>
  <cp:version/>
  <cp:contentType/>
  <cp:contentStatus/>
</cp:coreProperties>
</file>