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4940" windowHeight="12120" activeTab="0"/>
  </bookViews>
  <sheets>
    <sheet name="Op1" sheetId="1" r:id="rId1"/>
  </sheets>
  <definedNames/>
  <calcPr fullCalcOnLoad="1"/>
</workbook>
</file>

<file path=xl/sharedStrings.xml><?xml version="1.0" encoding="utf-8"?>
<sst xmlns="http://schemas.openxmlformats.org/spreadsheetml/2006/main" count="114" uniqueCount="59">
  <si>
    <t>Ｈｚ</t>
  </si>
  <si>
    <t>μＦ</t>
  </si>
  <si>
    <t>項目</t>
  </si>
  <si>
    <t>値（付き色は自動計算）</t>
  </si>
  <si>
    <t>単位</t>
  </si>
  <si>
    <t>備考</t>
  </si>
  <si>
    <t>対象ＩＣ：オペアンプ</t>
  </si>
  <si>
    <t>ｋΩ</t>
  </si>
  <si>
    <t>＊Ｒ４計算値</t>
  </si>
  <si>
    <t>抵抗２本使う場合は合成値を入力</t>
  </si>
  <si>
    <t>＊Ｒ５計算値</t>
  </si>
  <si>
    <t>発振回路設計シート（Opamp、ヒスコン版）</t>
  </si>
  <si>
    <t>初版　2013/11/18</t>
  </si>
  <si>
    <t>（１）方形波</t>
  </si>
  <si>
    <t>＊設計周波数</t>
  </si>
  <si>
    <t>＊設計周期</t>
  </si>
  <si>
    <t>ｍｓ</t>
  </si>
  <si>
    <t>ｍｓ</t>
  </si>
  <si>
    <t>消費電流、バイアス電流を勘案して決める</t>
  </si>
  <si>
    <t>＊係数Ｋ計算値</t>
  </si>
  <si>
    <t>回路方式：CR充放電をヒシテリシス閾値で比較、単電源用</t>
  </si>
  <si>
    <t>＊実周波数（ｔｙｐ）</t>
  </si>
  <si>
    <t>＊実周期（ｔｙｐ）</t>
  </si>
  <si>
    <t>①電源電圧</t>
  </si>
  <si>
    <t>Ｖ</t>
  </si>
  <si>
    <t>③選定したOpampのスリューレートを入力</t>
  </si>
  <si>
    <t>Ｖ／μｓ</t>
  </si>
  <si>
    <t>④選定したOpampの同相入力電圧のmax値入力</t>
  </si>
  <si>
    <t>カタログより転記</t>
  </si>
  <si>
    <t>＊Opamp適合判定</t>
  </si>
  <si>
    <t>グレー判定の場合、計算誤差が大きくなる</t>
  </si>
  <si>
    <t>②入力時は無視される</t>
  </si>
  <si>
    <t>②所望周波数（typ）を入力（周期指定時は0を入力）</t>
  </si>
  <si>
    <t>②’所望周期（typ）を入力（周波数指定時は不要）</t>
  </si>
  <si>
    <t>⑥Ｒ３選定（通常R1/4～2R1範囲の調達可能値）</t>
  </si>
  <si>
    <t>⑦Ｃ１選定（調達可能な適当値）</t>
  </si>
  <si>
    <t>⑧調達可能なＲ４の値を決める（上記近く）</t>
  </si>
  <si>
    <t>⑤Ｒ１，Ｒ２選定（10k、100kなど調達可能な適当値）</t>
  </si>
  <si>
    <t>ＮＧが表示されたらＲ３を大きくする</t>
  </si>
  <si>
    <t>Ｒ４が10k～1Mの範囲になるように選ぶ</t>
  </si>
  <si>
    <t>③所望デューティを入力（周期指定時は0を入力）</t>
  </si>
  <si>
    <t>％</t>
  </si>
  <si>
    <t>（２）矩形波　　　［注：ＯＦＦ時がＧＮＤレベル出力］</t>
  </si>
  <si>
    <t>＊設計ＯＦＦ時間</t>
  </si>
  <si>
    <t>②’ＯＦＦ時間（typ）を入力（周波数指定時は不要）</t>
  </si>
  <si>
    <t>③’ＯＮ時間（typ）を入力（周波数指定時は不要）</t>
  </si>
  <si>
    <t>＊設計ＯＮ時間</t>
  </si>
  <si>
    <t>＊設計デューティ</t>
  </si>
  <si>
    <t>④選定したOpampのスリューレートを入力</t>
  </si>
  <si>
    <t>⑤選定したOpampの同相入力電圧のmax値入力</t>
  </si>
  <si>
    <t>⑥Ｒ１，Ｒ２選定（10k、100kなど調達可能な適当値）</t>
  </si>
  <si>
    <t>⑦Ｒ３選定（通常R1/4～2R1範囲の調達可能値）</t>
  </si>
  <si>
    <t>⑧Ｃ１選定（調達可能な適当値）</t>
  </si>
  <si>
    <t>⑨調達可能なＲ４の値を決める（上記計算値近く）</t>
  </si>
  <si>
    <t>⑩調達可能なＲ５の値を決める（上記計算値近く）</t>
  </si>
  <si>
    <t>＊実ＯＦＦ時間（ｔｙｐ）</t>
  </si>
  <si>
    <t>＊実ＯＮ時間（ｔｙｐ）</t>
  </si>
  <si>
    <t>＊実デューティ</t>
  </si>
  <si>
    <t>ダイオードの順電圧分の誤差在り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</si>
</sst>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0.0_ "/>
    <numFmt numFmtId="179" formatCode="0.00_ "/>
    <numFmt numFmtId="180" formatCode="#,##0.00_ "/>
    <numFmt numFmtId="181" formatCode="#,##0.0000_ "/>
    <numFmt numFmtId="182" formatCode="0.0000_ "/>
    <numFmt numFmtId="183" formatCode="#,##0.000_ "/>
    <numFmt numFmtId="184" formatCode="0.000_ "/>
    <numFmt numFmtId="185" formatCode="0.0%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Fill="1" applyBorder="1" applyAlignment="1">
      <alignment horizontal="right" vertical="center"/>
    </xf>
    <xf numFmtId="0" fontId="0" fillId="3" borderId="1" xfId="0" applyFill="1" applyBorder="1" applyAlignment="1">
      <alignment horizontal="right" vertical="center"/>
    </xf>
    <xf numFmtId="0" fontId="0" fillId="4" borderId="1" xfId="0" applyFill="1" applyBorder="1" applyAlignment="1">
      <alignment vertical="center"/>
    </xf>
    <xf numFmtId="183" fontId="0" fillId="0" borderId="1" xfId="0" applyNumberFormat="1" applyFill="1" applyBorder="1" applyAlignment="1">
      <alignment horizontal="right" vertical="center"/>
    </xf>
    <xf numFmtId="184" fontId="0" fillId="0" borderId="1" xfId="0" applyNumberFormat="1" applyFill="1" applyBorder="1" applyAlignment="1">
      <alignment horizontal="right" vertical="center"/>
    </xf>
    <xf numFmtId="183" fontId="0" fillId="0" borderId="1" xfId="0" applyNumberFormat="1" applyFill="1" applyBorder="1" applyAlignment="1">
      <alignment vertical="center"/>
    </xf>
    <xf numFmtId="0" fontId="0" fillId="3" borderId="1" xfId="0" applyNumberFormat="1" applyFill="1" applyBorder="1" applyAlignment="1">
      <alignment horizontal="right" vertical="center"/>
    </xf>
    <xf numFmtId="0" fontId="0" fillId="0" borderId="1" xfId="0" applyBorder="1" applyAlignment="1">
      <alignment vertical="center"/>
    </xf>
    <xf numFmtId="185" fontId="0" fillId="0" borderId="1" xfId="0" applyNumberForma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workbookViewId="0" topLeftCell="A15">
      <selection activeCell="D51" sqref="D51"/>
    </sheetView>
  </sheetViews>
  <sheetFormatPr defaultColWidth="9.00390625" defaultRowHeight="13.5"/>
  <cols>
    <col min="1" max="1" width="42.25390625" style="0" customWidth="1"/>
    <col min="2" max="2" width="19.00390625" style="0" customWidth="1"/>
    <col min="3" max="3" width="6.75390625" style="2" customWidth="1"/>
    <col min="4" max="4" width="43.75390625" style="0" customWidth="1"/>
  </cols>
  <sheetData>
    <row r="1" spans="1:2" ht="13.5">
      <c r="A1" t="s">
        <v>11</v>
      </c>
      <c r="B1" t="s">
        <v>12</v>
      </c>
    </row>
    <row r="3" ht="13.5">
      <c r="A3" t="s">
        <v>6</v>
      </c>
    </row>
    <row r="4" ht="13.5">
      <c r="A4" t="s">
        <v>20</v>
      </c>
    </row>
    <row r="6" ht="13.5">
      <c r="A6" t="s">
        <v>13</v>
      </c>
    </row>
    <row r="7" spans="1:4" ht="13.5">
      <c r="A7" s="3" t="s">
        <v>2</v>
      </c>
      <c r="B7" s="3" t="s">
        <v>3</v>
      </c>
      <c r="C7" s="3" t="s">
        <v>4</v>
      </c>
      <c r="D7" s="3" t="s">
        <v>5</v>
      </c>
    </row>
    <row r="8" spans="1:4" ht="13.5">
      <c r="A8" s="1" t="s">
        <v>23</v>
      </c>
      <c r="B8" s="11">
        <v>24</v>
      </c>
      <c r="C8" s="4" t="s">
        <v>24</v>
      </c>
      <c r="D8" s="1"/>
    </row>
    <row r="9" spans="1:4" ht="13.5">
      <c r="A9" s="1" t="s">
        <v>32</v>
      </c>
      <c r="B9" s="11">
        <v>1000</v>
      </c>
      <c r="C9" s="4" t="s">
        <v>0</v>
      </c>
      <c r="D9" s="12"/>
    </row>
    <row r="10" spans="1:4" ht="13.5">
      <c r="A10" s="1" t="s">
        <v>33</v>
      </c>
      <c r="B10" s="11"/>
      <c r="C10" s="4" t="s">
        <v>16</v>
      </c>
      <c r="D10" s="12" t="s">
        <v>31</v>
      </c>
    </row>
    <row r="11" spans="1:4" ht="13.5">
      <c r="A11" s="1" t="s">
        <v>25</v>
      </c>
      <c r="B11" s="11">
        <v>1</v>
      </c>
      <c r="C11" s="4" t="s">
        <v>26</v>
      </c>
      <c r="D11" s="1" t="s">
        <v>28</v>
      </c>
    </row>
    <row r="12" spans="1:4" ht="13.5">
      <c r="A12" s="1" t="s">
        <v>27</v>
      </c>
      <c r="B12" s="11">
        <v>22</v>
      </c>
      <c r="C12" s="4" t="s">
        <v>24</v>
      </c>
      <c r="D12" s="1" t="s">
        <v>28</v>
      </c>
    </row>
    <row r="13" spans="1:4" ht="13.5">
      <c r="A13" s="1" t="s">
        <v>29</v>
      </c>
      <c r="B13" s="5" t="str">
        <f>IF(B12&lt;(0.6*B8),"ＮＧ",IF(B15*50&gt;(B8/B11),"適合",IF(B15*500&gt;(B8/B11),"グレー","ＮＧ")))</f>
        <v>適合</v>
      </c>
      <c r="C13" s="4"/>
      <c r="D13" s="1" t="s">
        <v>30</v>
      </c>
    </row>
    <row r="14" spans="1:4" ht="13.5">
      <c r="A14" s="1" t="s">
        <v>14</v>
      </c>
      <c r="B14" s="8">
        <f>IF(B9&gt;0,B9,IF(B10&gt;0,1000/B10,"error"))</f>
        <v>1000</v>
      </c>
      <c r="C14" s="4" t="s">
        <v>0</v>
      </c>
      <c r="D14" s="1"/>
    </row>
    <row r="15" spans="1:4" ht="13.5">
      <c r="A15" s="1" t="s">
        <v>15</v>
      </c>
      <c r="B15" s="9">
        <f>1000/B14</f>
        <v>1</v>
      </c>
      <c r="C15" s="4" t="s">
        <v>17</v>
      </c>
      <c r="D15" s="1"/>
    </row>
    <row r="16" spans="1:4" ht="13.5">
      <c r="A16" s="1" t="s">
        <v>37</v>
      </c>
      <c r="B16" s="11">
        <v>22</v>
      </c>
      <c r="C16" s="4" t="s">
        <v>7</v>
      </c>
      <c r="D16" s="1" t="s">
        <v>18</v>
      </c>
    </row>
    <row r="17" spans="1:4" ht="13.5">
      <c r="A17" s="1" t="s">
        <v>34</v>
      </c>
      <c r="B17" s="11">
        <v>10</v>
      </c>
      <c r="C17" s="4" t="s">
        <v>7</v>
      </c>
      <c r="D17" s="1"/>
    </row>
    <row r="18" spans="1:4" ht="13.5">
      <c r="A18" s="1" t="s">
        <v>19</v>
      </c>
      <c r="B18" s="10">
        <f>IF(B12&lt;(B8*(1+B17/B16)/(1+2*B17/B16)),"ＮＧ",LN((B16+B17)/B17))</f>
        <v>1.1631508098056809</v>
      </c>
      <c r="C18" s="4"/>
      <c r="D18" s="1" t="s">
        <v>38</v>
      </c>
    </row>
    <row r="19" spans="1:4" ht="13.5">
      <c r="A19" s="1" t="s">
        <v>35</v>
      </c>
      <c r="B19" s="6">
        <v>0.01</v>
      </c>
      <c r="C19" s="4" t="s">
        <v>1</v>
      </c>
      <c r="D19" s="1" t="s">
        <v>39</v>
      </c>
    </row>
    <row r="20" spans="1:4" ht="13.5">
      <c r="A20" s="1" t="s">
        <v>8</v>
      </c>
      <c r="B20" s="8">
        <f>B15/B18/B19/2</f>
        <v>42.986687176319926</v>
      </c>
      <c r="C20" s="4" t="s">
        <v>7</v>
      </c>
      <c r="D20" s="1"/>
    </row>
    <row r="21" spans="1:4" ht="13.5">
      <c r="A21" s="1" t="s">
        <v>36</v>
      </c>
      <c r="B21" s="6">
        <v>47</v>
      </c>
      <c r="C21" s="4" t="s">
        <v>7</v>
      </c>
      <c r="D21" s="1" t="s">
        <v>9</v>
      </c>
    </row>
    <row r="22" spans="1:4" ht="13.5">
      <c r="A22" s="7" t="s">
        <v>21</v>
      </c>
      <c r="B22" s="8">
        <f>1000/2/B18/B21/B19</f>
        <v>914.6103654536154</v>
      </c>
      <c r="C22" s="4" t="s">
        <v>0</v>
      </c>
      <c r="D22" s="1"/>
    </row>
    <row r="23" spans="1:4" ht="13.5">
      <c r="A23" s="7" t="s">
        <v>22</v>
      </c>
      <c r="B23" s="9">
        <f>1000/B22</f>
        <v>1.09336176121734</v>
      </c>
      <c r="C23" s="4" t="s">
        <v>17</v>
      </c>
      <c r="D23" s="1"/>
    </row>
    <row r="26" ht="13.5">
      <c r="A26" t="s">
        <v>42</v>
      </c>
    </row>
    <row r="27" spans="1:4" ht="13.5">
      <c r="A27" s="3" t="s">
        <v>2</v>
      </c>
      <c r="B27" s="3" t="s">
        <v>3</v>
      </c>
      <c r="C27" s="3" t="s">
        <v>4</v>
      </c>
      <c r="D27" s="3" t="s">
        <v>5</v>
      </c>
    </row>
    <row r="28" spans="1:4" ht="13.5">
      <c r="A28" s="1" t="s">
        <v>23</v>
      </c>
      <c r="B28" s="11">
        <v>24</v>
      </c>
      <c r="C28" s="4" t="s">
        <v>24</v>
      </c>
      <c r="D28" s="1"/>
    </row>
    <row r="29" spans="1:4" ht="13.5">
      <c r="A29" s="1" t="s">
        <v>32</v>
      </c>
      <c r="B29" s="11">
        <v>1000</v>
      </c>
      <c r="C29" s="4" t="s">
        <v>0</v>
      </c>
      <c r="D29" s="12"/>
    </row>
    <row r="30" spans="1:4" ht="13.5">
      <c r="A30" s="1" t="s">
        <v>40</v>
      </c>
      <c r="B30" s="11">
        <v>25</v>
      </c>
      <c r="C30" s="4" t="s">
        <v>41</v>
      </c>
      <c r="D30" s="12"/>
    </row>
    <row r="31" spans="1:4" ht="13.5">
      <c r="A31" s="1" t="s">
        <v>44</v>
      </c>
      <c r="B31" s="11"/>
      <c r="C31" s="4" t="s">
        <v>16</v>
      </c>
      <c r="D31" s="12" t="s">
        <v>31</v>
      </c>
    </row>
    <row r="32" spans="1:4" ht="13.5">
      <c r="A32" s="1" t="s">
        <v>45</v>
      </c>
      <c r="B32" s="11"/>
      <c r="C32" s="4" t="s">
        <v>17</v>
      </c>
      <c r="D32" s="12" t="s">
        <v>31</v>
      </c>
    </row>
    <row r="33" spans="1:4" ht="13.5">
      <c r="A33" s="1" t="s">
        <v>48</v>
      </c>
      <c r="B33" s="11">
        <v>1</v>
      </c>
      <c r="C33" s="4" t="s">
        <v>26</v>
      </c>
      <c r="D33" s="1" t="s">
        <v>28</v>
      </c>
    </row>
    <row r="34" spans="1:4" ht="13.5">
      <c r="A34" s="1" t="s">
        <v>49</v>
      </c>
      <c r="B34" s="11">
        <v>22</v>
      </c>
      <c r="C34" s="4" t="s">
        <v>24</v>
      </c>
      <c r="D34" s="1" t="s">
        <v>28</v>
      </c>
    </row>
    <row r="35" spans="1:4" ht="13.5">
      <c r="A35" s="1" t="s">
        <v>29</v>
      </c>
      <c r="B35" s="5" t="str">
        <f>IF(B34&lt;(0.6*B28),"ＮＧ",IF(AND(B38*100&gt;(B28/B33),B39*100&gt;(B28/B33)),"適合",IF(AND(B38*1000&gt;(B28/B33),B39*1000&gt;(B28/B33)),"グレー","ＮＧ")))</f>
        <v>適合</v>
      </c>
      <c r="C35" s="4"/>
      <c r="D35" s="1" t="s">
        <v>30</v>
      </c>
    </row>
    <row r="36" spans="1:4" ht="13.5">
      <c r="A36" s="1" t="s">
        <v>14</v>
      </c>
      <c r="B36" s="8">
        <f>1000/B37</f>
        <v>1000</v>
      </c>
      <c r="C36" s="4" t="s">
        <v>0</v>
      </c>
      <c r="D36" s="1"/>
    </row>
    <row r="37" spans="1:4" ht="13.5">
      <c r="A37" s="1" t="s">
        <v>15</v>
      </c>
      <c r="B37" s="9">
        <f>B38+B39</f>
        <v>1</v>
      </c>
      <c r="C37" s="4" t="s">
        <v>17</v>
      </c>
      <c r="D37" s="1"/>
    </row>
    <row r="38" spans="1:4" ht="13.5">
      <c r="A38" s="1" t="s">
        <v>43</v>
      </c>
      <c r="B38" s="9">
        <f>IF(AND(B29&gt;0,B30&gt;0),1000/B29*(1-B30/100),IF(B31&gt;0,B31,"ｅｒｒｏｒ"))</f>
        <v>0.75</v>
      </c>
      <c r="C38" s="4" t="s">
        <v>17</v>
      </c>
      <c r="D38" s="1"/>
    </row>
    <row r="39" spans="1:4" ht="13.5">
      <c r="A39" s="1" t="s">
        <v>46</v>
      </c>
      <c r="B39" s="9">
        <f>IF(AND(B29&gt;0,B30&gt;0),1000/B29*(B30/100),IF(B32&gt;0,B32,"ｅｒｒｏｒ"))</f>
        <v>0.25</v>
      </c>
      <c r="C39" s="4" t="s">
        <v>17</v>
      </c>
      <c r="D39" s="1"/>
    </row>
    <row r="40" spans="1:4" ht="13.5">
      <c r="A40" s="1" t="s">
        <v>47</v>
      </c>
      <c r="B40" s="13">
        <f>B39/B37</f>
        <v>0.25</v>
      </c>
      <c r="C40" s="4" t="s">
        <v>41</v>
      </c>
      <c r="D40" s="1"/>
    </row>
    <row r="41" spans="1:4" ht="13.5">
      <c r="A41" s="1" t="s">
        <v>50</v>
      </c>
      <c r="B41" s="11">
        <v>22</v>
      </c>
      <c r="C41" s="4" t="s">
        <v>7</v>
      </c>
      <c r="D41" s="1" t="s">
        <v>18</v>
      </c>
    </row>
    <row r="42" spans="1:4" ht="13.5">
      <c r="A42" s="1" t="s">
        <v>51</v>
      </c>
      <c r="B42" s="11">
        <v>10</v>
      </c>
      <c r="C42" s="4" t="s">
        <v>7</v>
      </c>
      <c r="D42" s="1"/>
    </row>
    <row r="43" spans="1:4" ht="13.5">
      <c r="A43" s="1" t="s">
        <v>19</v>
      </c>
      <c r="B43" s="10">
        <f>IF(B34&lt;(B28*(1+B42/B41)/(1+2*B42/B41)),"ＮＧ",LN((B41+B42)/B42))</f>
        <v>1.1631508098056809</v>
      </c>
      <c r="C43" s="4"/>
      <c r="D43" s="1" t="s">
        <v>38</v>
      </c>
    </row>
    <row r="44" spans="1:4" ht="13.5">
      <c r="A44" s="1" t="s">
        <v>52</v>
      </c>
      <c r="B44" s="6">
        <v>0.01</v>
      </c>
      <c r="C44" s="4" t="s">
        <v>1</v>
      </c>
      <c r="D44" s="1" t="s">
        <v>39</v>
      </c>
    </row>
    <row r="45" spans="1:4" ht="13.5">
      <c r="A45" s="1" t="s">
        <v>8</v>
      </c>
      <c r="B45" s="8">
        <f>B38/B43/B44</f>
        <v>64.48003076447989</v>
      </c>
      <c r="C45" s="4" t="s">
        <v>7</v>
      </c>
      <c r="D45" s="1"/>
    </row>
    <row r="46" spans="1:4" ht="13.5">
      <c r="A46" s="1" t="s">
        <v>10</v>
      </c>
      <c r="B46" s="8">
        <f>B39/B43/B44</f>
        <v>21.493343588159963</v>
      </c>
      <c r="C46" s="4" t="s">
        <v>7</v>
      </c>
      <c r="D46" s="1"/>
    </row>
    <row r="47" spans="1:4" ht="13.5">
      <c r="A47" s="1" t="s">
        <v>53</v>
      </c>
      <c r="B47" s="6">
        <v>62</v>
      </c>
      <c r="C47" s="4" t="s">
        <v>7</v>
      </c>
      <c r="D47" s="1" t="s">
        <v>9</v>
      </c>
    </row>
    <row r="48" spans="1:4" ht="13.5">
      <c r="A48" s="1" t="s">
        <v>54</v>
      </c>
      <c r="B48" s="6">
        <v>22</v>
      </c>
      <c r="C48" s="4" t="s">
        <v>7</v>
      </c>
      <c r="D48" s="1" t="s">
        <v>9</v>
      </c>
    </row>
    <row r="49" spans="1:4" ht="13.5">
      <c r="A49" s="7" t="s">
        <v>21</v>
      </c>
      <c r="B49" s="8">
        <f>1000/B50</f>
        <v>1023.492551817141</v>
      </c>
      <c r="C49" s="4" t="s">
        <v>0</v>
      </c>
      <c r="D49" s="1"/>
    </row>
    <row r="50" spans="1:4" ht="13.5">
      <c r="A50" s="7" t="s">
        <v>22</v>
      </c>
      <c r="B50" s="9">
        <f>B51+B52</f>
        <v>0.977046680236772</v>
      </c>
      <c r="C50" s="4" t="s">
        <v>17</v>
      </c>
      <c r="D50" s="1"/>
    </row>
    <row r="51" spans="1:4" ht="13.5">
      <c r="A51" s="7" t="s">
        <v>55</v>
      </c>
      <c r="B51" s="9">
        <f>B43*B47*B44</f>
        <v>0.7211535020795222</v>
      </c>
      <c r="C51" s="4" t="s">
        <v>17</v>
      </c>
      <c r="D51" s="1" t="s">
        <v>58</v>
      </c>
    </row>
    <row r="52" spans="1:4" ht="13.5">
      <c r="A52" s="7" t="s">
        <v>56</v>
      </c>
      <c r="B52" s="9">
        <f>B43*B48*B44</f>
        <v>0.25589317815724977</v>
      </c>
      <c r="C52" s="4" t="s">
        <v>17</v>
      </c>
      <c r="D52" s="1" t="s">
        <v>58</v>
      </c>
    </row>
    <row r="53" spans="1:4" ht="13.5">
      <c r="A53" s="7" t="s">
        <v>57</v>
      </c>
      <c r="B53" s="13">
        <f>B52/B50</f>
        <v>0.26190476190476186</v>
      </c>
      <c r="C53" s="4" t="s">
        <v>41</v>
      </c>
      <c r="D53" s="1"/>
    </row>
  </sheetData>
  <printOptions/>
  <pageMargins left="0.75" right="0.75" top="1" bottom="1" header="0.512" footer="0.512"/>
  <pageSetup orientation="landscape" paperSize="9" r:id="rId1"/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てきーらサンドム</dc:creator>
  <cp:keywords/>
  <dc:description/>
  <cp:lastModifiedBy>てきーらサンドム</cp:lastModifiedBy>
  <cp:lastPrinted>2013-11-17T02:43:28Z</cp:lastPrinted>
  <dcterms:created xsi:type="dcterms:W3CDTF">2013-08-14T08:24:17Z</dcterms:created>
  <dcterms:modified xsi:type="dcterms:W3CDTF">2013-11-17T04:12:43Z</dcterms:modified>
  <cp:category/>
  <cp:version/>
  <cp:contentType/>
  <cp:contentStatus/>
</cp:coreProperties>
</file>